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O:\ПРОЕКТЫ\Zenith STOL CH-801\Двигатель\Измерение мощности мулинеткой\"/>
    </mc:Choice>
  </mc:AlternateContent>
  <xr:revisionPtr revIDLastSave="0" documentId="13_ncr:1_{EE7327AE-8CD1-4308-86B4-39C50C5402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ёт" sheetId="1" r:id="rId1"/>
    <sheet name="Плотность воздуха" sheetId="2" r:id="rId2"/>
    <sheet name="Поправочный коэффициент" sheetId="3" r:id="rId3"/>
  </sheets>
  <calcPr calcId="191029"/>
</workbook>
</file>

<file path=xl/calcChain.xml><?xml version="1.0" encoding="utf-8"?>
<calcChain xmlns="http://schemas.openxmlformats.org/spreadsheetml/2006/main">
  <c r="G9" i="1" l="1"/>
  <c r="G26" i="1"/>
  <c r="F28" i="1"/>
  <c r="F13" i="1"/>
  <c r="G19" i="1"/>
  <c r="G20" i="1" s="1"/>
  <c r="G18" i="1"/>
  <c r="C15" i="1"/>
  <c r="C16" i="1" s="1"/>
  <c r="J10" i="1"/>
  <c r="G12" i="1" l="1"/>
  <c r="G22" i="1" l="1"/>
  <c r="G28" i="1" s="1"/>
  <c r="G10" i="1"/>
  <c r="J11" i="1" l="1"/>
</calcChain>
</file>

<file path=xl/sharedStrings.xml><?xml version="1.0" encoding="utf-8"?>
<sst xmlns="http://schemas.openxmlformats.org/spreadsheetml/2006/main" count="55" uniqueCount="47">
  <si>
    <t>Длина бруска</t>
  </si>
  <si>
    <t>мм</t>
  </si>
  <si>
    <t>Ширина (=толщ)</t>
  </si>
  <si>
    <t>RPM</t>
  </si>
  <si>
    <t>об/мин</t>
  </si>
  <si>
    <t>Мощность</t>
  </si>
  <si>
    <t>лс</t>
  </si>
  <si>
    <t>Мощность вы измеряете на винте. Если стоит редуктор имейте в виду, что на нём есть потери, т.е. мощность мотора будет чуть больше.</t>
  </si>
  <si>
    <t>1. Введите паспортные данные Вашего мотора</t>
  </si>
  <si>
    <t>Как измерять?</t>
  </si>
  <si>
    <t>Измерение мощности двигателя мулинеткой</t>
  </si>
  <si>
    <t>лс (±5%)</t>
  </si>
  <si>
    <t>фактическая</t>
  </si>
  <si>
    <t>мощность мотора</t>
  </si>
  <si>
    <t>длиной</t>
  </si>
  <si>
    <t>шириной</t>
  </si>
  <si>
    <t>при</t>
  </si>
  <si>
    <t>Измерение мощности</t>
  </si>
  <si>
    <t>мм.рт.ст.</t>
  </si>
  <si>
    <t>температура</t>
  </si>
  <si>
    <t>°C</t>
  </si>
  <si>
    <t>Вводите данные только в поля, отмеченные жёлтым</t>
  </si>
  <si>
    <t>Сделайте мулинетку (брус)</t>
  </si>
  <si>
    <t>Паспортные данные мотора</t>
  </si>
  <si>
    <t>Приведение по плотности воздуха</t>
  </si>
  <si>
    <t>кг/м3</t>
  </si>
  <si>
    <t>потребляемая мулинеткой мощность</t>
  </si>
  <si>
    <t>А=</t>
  </si>
  <si>
    <t>авиационных двигателей (1955)</t>
  </si>
  <si>
    <t>Давление</t>
  </si>
  <si>
    <t>Приведение по теории поршневых</t>
  </si>
  <si>
    <t>2. Сделайте брусок предлагаемой мощности</t>
  </si>
  <si>
    <t>3. Переедьте с самолётом в укромное место, чтобы ничего не поврелдить, если мулинетку разорвёт</t>
  </si>
  <si>
    <t>4. Прогрейте мотор со шатным винтом. Установите мулинетку и кратковременно измерьте максимальные обороты.</t>
  </si>
  <si>
    <t>5. Заполните графы измерение мощности (полученную RPM, давлени и температуру воздуха)</t>
  </si>
  <si>
    <t>&lt;-см на термометре в тени</t>
  </si>
  <si>
    <t>&lt;-см на высотомере при 0м</t>
  </si>
  <si>
    <t>6. Мощность, указанная в рамке справа- мощность Вашего двигателя</t>
  </si>
  <si>
    <t>7. Для уточнения мощности желательно изготовить мулинетку на полученную мощность и повторить измерения.</t>
  </si>
  <si>
    <t>выдаваемая на мулинетку мощность</t>
  </si>
  <si>
    <t>K=</t>
  </si>
  <si>
    <t>ρ по МСА</t>
  </si>
  <si>
    <t>ρ фактически</t>
  </si>
  <si>
    <t>по формуле Коломбана с последующим приведением по температуре и давлению</t>
  </si>
  <si>
    <t>в стандартной атмосфере</t>
  </si>
  <si>
    <t>в станд. атм.</t>
  </si>
  <si>
    <t>Мулинетка- это воздушный тормоз, представляющий из себя брусок с очень точными размерами, квадратного сечения, отношение длины к толщине 1:15. Мощность НР=2,88*L^5*RPM^3 в л. с. L - длина бруска в м, RPM - обороты винта в минуту в тысячах.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</si>
</sst>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0" xfId="0" applyAlignment="1">
      <alignment horizontal="left" wrapText="1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1" fontId="0" fillId="0" borderId="0" xfId="0" applyNumberFormat="1"/>
    <xf numFmtId="0" fontId="0" fillId="0" borderId="5" xfId="0" applyBorder="1"/>
    <xf numFmtId="1" fontId="0" fillId="0" borderId="8" xfId="0" applyNumberFormat="1" applyBorder="1"/>
    <xf numFmtId="164" fontId="0" fillId="0" borderId="0" xfId="0" applyNumberFormat="1"/>
    <xf numFmtId="0" fontId="0" fillId="2" borderId="8" xfId="0" applyFill="1" applyBorder="1"/>
    <xf numFmtId="0" fontId="0" fillId="0" borderId="8" xfId="0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4" xfId="0" applyBorder="1" applyAlignment="1">
      <alignment horizontal="left"/>
    </xf>
    <xf numFmtId="165" fontId="0" fillId="0" borderId="0" xfId="0" applyNumberFormat="1" applyAlignment="1">
      <alignment horizontal="righ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" xfId="0" applyBorder="1" applyAlignment="1">
      <alignment horizontal="right"/>
    </xf>
    <xf numFmtId="164" fontId="0" fillId="0" borderId="8" xfId="0" applyNumberFormat="1" applyBorder="1"/>
    <xf numFmtId="164" fontId="0" fillId="2" borderId="0" xfId="0" applyNumberFormat="1" applyFill="1"/>
    <xf numFmtId="1" fontId="0" fillId="0" borderId="3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165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53341</xdr:colOff>
      <xdr:row>0</xdr:row>
      <xdr:rowOff>53340</xdr:rowOff>
    </xdr:from>
    <xdr:to>
      <xdr:col>16</xdr:col>
      <xdr:colOff>472121</xdr:colOff>
      <xdr:row>24</xdr:row>
      <xdr:rowOff>15240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71F79E9-9119-428A-C0D5-95145C9A5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1" y="53340"/>
          <a:ext cx="2857180" cy="5074920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457200</xdr:colOff>
      <xdr:row>44</xdr:row>
      <xdr:rowOff>125403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0B2E8FE-76A8-5E8B-EEF4-A0A83FFE6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0" cy="81721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425196</xdr:colOff>
      <xdr:row>9</xdr:row>
      <xdr:rowOff>173736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67471E8-1564-E9E1-E2A3-E0D3F1A3B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11596" cy="1819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workbookViewId="0">
      <selection activeCell="B3" sqref="B3:K3"/>
    </sheetView>
  </sheetViews>
  <sheetFormatPr defaultRowHeight="14.4" x14ac:dyDescent="0.3"/>
  <cols>
    <col min="1" max="1" width="4.44140625" customWidth="1"/>
    <col min="2" max="2" width="9" customWidth="1"/>
    <col min="3" max="3" width="9.44140625" bestFit="1" customWidth="1"/>
    <col min="6" max="6" width="15" customWidth="1"/>
    <col min="7" max="7" width="9.44140625" bestFit="1" customWidth="1"/>
  </cols>
  <sheetData>
    <row r="1" spans="1:11" ht="21" x14ac:dyDescent="0.4">
      <c r="B1" s="34" t="s">
        <v>10</v>
      </c>
      <c r="C1" s="34"/>
      <c r="D1" s="34"/>
      <c r="E1" s="34"/>
      <c r="F1" s="34"/>
      <c r="G1" s="34"/>
      <c r="H1" s="34"/>
      <c r="I1" s="34"/>
      <c r="J1" s="34"/>
      <c r="K1" s="34"/>
    </row>
    <row r="2" spans="1:11" x14ac:dyDescent="0.3">
      <c r="B2" s="40" t="s">
        <v>43</v>
      </c>
      <c r="C2" s="40"/>
      <c r="D2" s="40"/>
      <c r="E2" s="40"/>
      <c r="F2" s="40"/>
      <c r="G2" s="40"/>
      <c r="H2" s="40"/>
      <c r="I2" s="40"/>
      <c r="J2" s="40"/>
      <c r="K2" s="40"/>
    </row>
    <row r="3" spans="1:11" ht="48.6" customHeight="1" x14ac:dyDescent="0.3">
      <c r="B3" s="35" t="s">
        <v>46</v>
      </c>
      <c r="C3" s="35"/>
      <c r="D3" s="35"/>
      <c r="E3" s="35"/>
      <c r="F3" s="35"/>
      <c r="G3" s="35"/>
      <c r="H3" s="35"/>
      <c r="I3" s="35"/>
      <c r="J3" s="35"/>
      <c r="K3" s="35"/>
    </row>
    <row r="4" spans="1:11" ht="30.6" customHeight="1" x14ac:dyDescent="0.3">
      <c r="B4" s="35" t="s">
        <v>7</v>
      </c>
      <c r="C4" s="35"/>
      <c r="D4" s="35"/>
      <c r="E4" s="35"/>
      <c r="F4" s="35"/>
      <c r="G4" s="35"/>
      <c r="H4" s="35"/>
      <c r="I4" s="35"/>
      <c r="J4" s="35"/>
      <c r="K4" s="35"/>
    </row>
    <row r="5" spans="1:11" x14ac:dyDescent="0.3">
      <c r="B5" s="5" t="s">
        <v>21</v>
      </c>
      <c r="C5" s="5"/>
      <c r="D5" s="5"/>
      <c r="E5" s="5"/>
      <c r="F5" s="5"/>
    </row>
    <row r="8" spans="1:11" x14ac:dyDescent="0.3">
      <c r="A8">
        <v>1</v>
      </c>
      <c r="B8" s="7" t="s">
        <v>23</v>
      </c>
      <c r="C8" s="8"/>
      <c r="D8" s="9"/>
      <c r="E8">
        <v>3</v>
      </c>
      <c r="F8" s="7" t="s">
        <v>17</v>
      </c>
      <c r="G8" s="8"/>
      <c r="H8" s="9"/>
      <c r="I8">
        <v>6</v>
      </c>
      <c r="J8" s="38" t="s">
        <v>12</v>
      </c>
      <c r="K8" s="39"/>
    </row>
    <row r="9" spans="1:11" x14ac:dyDescent="0.3">
      <c r="B9" s="1">
        <v>160</v>
      </c>
      <c r="C9" s="6" t="s">
        <v>6</v>
      </c>
      <c r="D9" s="10"/>
      <c r="F9" s="11" t="s">
        <v>0</v>
      </c>
      <c r="G9" s="30">
        <f>C15</f>
        <v>1154.9985287403142</v>
      </c>
      <c r="H9" s="10" t="s">
        <v>1</v>
      </c>
      <c r="J9" s="36" t="s">
        <v>13</v>
      </c>
      <c r="K9" s="37"/>
    </row>
    <row r="10" spans="1:11" x14ac:dyDescent="0.3">
      <c r="B10" s="2" t="s">
        <v>16</v>
      </c>
      <c r="D10" s="10"/>
      <c r="F10" s="11" t="s">
        <v>2</v>
      </c>
      <c r="G10" s="15">
        <f>G9/15</f>
        <v>76.999901916020946</v>
      </c>
      <c r="H10" s="10" t="s">
        <v>1</v>
      </c>
      <c r="J10" s="36" t="str">
        <f>CONCATENATE("(при ",B11," об/мин):")</f>
        <v>(при 3000 об/мин):</v>
      </c>
      <c r="K10" s="37"/>
    </row>
    <row r="11" spans="1:11" x14ac:dyDescent="0.3">
      <c r="B11" s="1">
        <v>3000</v>
      </c>
      <c r="C11" s="6" t="s">
        <v>4</v>
      </c>
      <c r="D11" s="10"/>
      <c r="F11" s="11" t="s">
        <v>3</v>
      </c>
      <c r="G11" s="5">
        <v>2750</v>
      </c>
      <c r="H11" s="10" t="s">
        <v>4</v>
      </c>
      <c r="J11" s="31">
        <f>G28/G11*B11</f>
        <v>133.22523537276172</v>
      </c>
      <c r="K11" s="10" t="s">
        <v>11</v>
      </c>
    </row>
    <row r="12" spans="1:11" x14ac:dyDescent="0.3">
      <c r="B12" s="13" t="s">
        <v>44</v>
      </c>
      <c r="C12" s="17"/>
      <c r="D12" s="3"/>
      <c r="F12" s="11" t="s">
        <v>5</v>
      </c>
      <c r="G12" s="12">
        <f>2.88*(G11/1000)^3*(G9/1000)^5</f>
        <v>123.11124530075192</v>
      </c>
      <c r="H12" s="10" t="s">
        <v>11</v>
      </c>
      <c r="J12" s="13" t="s">
        <v>45</v>
      </c>
      <c r="K12" s="3"/>
    </row>
    <row r="13" spans="1:11" x14ac:dyDescent="0.3">
      <c r="F13" s="11" t="str">
        <f>CONCATENATE("(НЕприведенная! при ",G11," об/мин)")</f>
        <v>(НЕприведенная! при 2750 об/мин)</v>
      </c>
      <c r="H13" s="10"/>
    </row>
    <row r="14" spans="1:11" x14ac:dyDescent="0.3">
      <c r="A14">
        <v>2</v>
      </c>
      <c r="B14" s="7" t="s">
        <v>22</v>
      </c>
      <c r="C14" s="8"/>
      <c r="D14" s="9"/>
      <c r="F14" s="11" t="s">
        <v>29</v>
      </c>
      <c r="G14" s="5">
        <v>733</v>
      </c>
      <c r="H14" s="10" t="s">
        <v>18</v>
      </c>
      <c r="I14" t="s">
        <v>36</v>
      </c>
    </row>
    <row r="15" spans="1:11" x14ac:dyDescent="0.3">
      <c r="B15" s="11" t="s">
        <v>14</v>
      </c>
      <c r="C15" s="15">
        <f>POWER(B9/(0.0532*(B11/1000)^3),1/5)*450</f>
        <v>1154.9985287403142</v>
      </c>
      <c r="D15" s="10" t="s">
        <v>1</v>
      </c>
      <c r="F15" s="13" t="s">
        <v>19</v>
      </c>
      <c r="G15" s="16">
        <v>23</v>
      </c>
      <c r="H15" s="3" t="s">
        <v>20</v>
      </c>
      <c r="I15" t="s">
        <v>35</v>
      </c>
    </row>
    <row r="16" spans="1:11" x14ac:dyDescent="0.3">
      <c r="B16" s="13" t="s">
        <v>15</v>
      </c>
      <c r="C16" s="29">
        <f>C15/15</f>
        <v>76.999901916020946</v>
      </c>
      <c r="D16" s="3" t="s">
        <v>1</v>
      </c>
      <c r="F16" s="4"/>
      <c r="G16" s="4"/>
      <c r="H16" s="4"/>
    </row>
    <row r="17" spans="2:11" x14ac:dyDescent="0.3">
      <c r="E17">
        <v>4</v>
      </c>
      <c r="F17" s="19" t="s">
        <v>24</v>
      </c>
      <c r="G17" s="20"/>
      <c r="H17" s="21"/>
      <c r="I17" s="4"/>
      <c r="J17" s="4"/>
      <c r="K17" s="4"/>
    </row>
    <row r="18" spans="2:11" x14ac:dyDescent="0.3">
      <c r="F18" s="22" t="s">
        <v>41</v>
      </c>
      <c r="G18" s="23">
        <f>1/8</f>
        <v>0.125</v>
      </c>
      <c r="H18" s="24" t="s">
        <v>25</v>
      </c>
      <c r="I18" s="18"/>
      <c r="J18" s="18"/>
      <c r="K18" s="18"/>
    </row>
    <row r="19" spans="2:11" x14ac:dyDescent="0.3">
      <c r="F19" s="22" t="s">
        <v>42</v>
      </c>
      <c r="G19" s="25">
        <f>1/8*(G14/760)*(288/(273+G15))</f>
        <v>0.11730085348506401</v>
      </c>
      <c r="H19" s="24" t="s">
        <v>25</v>
      </c>
      <c r="I19" s="18"/>
      <c r="J19" s="18"/>
      <c r="K19" s="18"/>
    </row>
    <row r="20" spans="2:11" x14ac:dyDescent="0.3">
      <c r="F20" s="28" t="s">
        <v>40</v>
      </c>
      <c r="G20" s="33">
        <f>G19/G18</f>
        <v>0.93840682788051211</v>
      </c>
      <c r="H20" s="24"/>
      <c r="I20" s="18"/>
      <c r="J20" s="18"/>
      <c r="K20" s="18"/>
    </row>
    <row r="21" spans="2:11" x14ac:dyDescent="0.3">
      <c r="F21" s="22" t="s">
        <v>26</v>
      </c>
      <c r="G21" s="18"/>
      <c r="H21" s="24"/>
      <c r="I21" s="18"/>
      <c r="J21" s="18"/>
      <c r="K21" s="18"/>
    </row>
    <row r="22" spans="2:11" x14ac:dyDescent="0.3">
      <c r="F22" s="26"/>
      <c r="G22" s="14">
        <f>G12*G20</f>
        <v>115.52843317909822</v>
      </c>
      <c r="H22" s="27" t="s">
        <v>11</v>
      </c>
      <c r="I22" s="18"/>
      <c r="J22" s="18"/>
      <c r="K22" s="18"/>
    </row>
    <row r="23" spans="2:11" x14ac:dyDescent="0.3">
      <c r="F23" s="18"/>
      <c r="G23" s="18"/>
      <c r="H23" s="18"/>
      <c r="I23" s="18"/>
      <c r="J23" s="18"/>
      <c r="K23" s="18"/>
    </row>
    <row r="24" spans="2:11" x14ac:dyDescent="0.3">
      <c r="E24">
        <v>5</v>
      </c>
      <c r="F24" s="19" t="s">
        <v>30</v>
      </c>
      <c r="G24" s="20"/>
      <c r="H24" s="21"/>
      <c r="I24" s="18"/>
      <c r="J24" s="18"/>
      <c r="K24" s="18"/>
    </row>
    <row r="25" spans="2:11" x14ac:dyDescent="0.3">
      <c r="F25" s="22" t="s">
        <v>28</v>
      </c>
      <c r="G25" s="18"/>
      <c r="H25" s="24"/>
      <c r="I25" s="18"/>
      <c r="J25" s="18"/>
      <c r="K25" s="18"/>
    </row>
    <row r="26" spans="2:11" x14ac:dyDescent="0.3">
      <c r="F26" s="28" t="s">
        <v>27</v>
      </c>
      <c r="G26" s="18">
        <f>1.11*G14/760*SQRT(288/(273+G15))-0.11</f>
        <v>0.94599958979940435</v>
      </c>
      <c r="H26" s="24"/>
      <c r="I26" s="18"/>
      <c r="J26" s="18"/>
      <c r="K26" s="18"/>
    </row>
    <row r="27" spans="2:11" x14ac:dyDescent="0.3">
      <c r="F27" s="22" t="s">
        <v>39</v>
      </c>
      <c r="G27" s="18"/>
      <c r="H27" s="24"/>
      <c r="I27" s="18"/>
      <c r="J27" s="18"/>
      <c r="K27" s="18"/>
    </row>
    <row r="28" spans="2:11" x14ac:dyDescent="0.3">
      <c r="F28" s="26" t="str">
        <f>CONCATENATE("при ",G11," об/мин")</f>
        <v>при 2750 об/мин</v>
      </c>
      <c r="G28" s="14">
        <f>G22/G26</f>
        <v>122.12313242503159</v>
      </c>
      <c r="H28" s="27" t="s">
        <v>11</v>
      </c>
      <c r="I28" s="18"/>
      <c r="J28" s="18"/>
      <c r="K28" s="18"/>
    </row>
    <row r="29" spans="2:11" x14ac:dyDescent="0.3">
      <c r="B29" t="s">
        <v>9</v>
      </c>
    </row>
    <row r="30" spans="2:11" x14ac:dyDescent="0.3">
      <c r="B30" t="s">
        <v>8</v>
      </c>
      <c r="F30" s="4"/>
      <c r="G30" s="4"/>
      <c r="H30" s="4"/>
    </row>
    <row r="31" spans="2:11" x14ac:dyDescent="0.3">
      <c r="B31" t="s">
        <v>31</v>
      </c>
      <c r="F31" s="4"/>
      <c r="G31" s="4"/>
      <c r="H31" s="4"/>
      <c r="I31" s="4"/>
      <c r="J31" s="4"/>
      <c r="K31" s="4"/>
    </row>
    <row r="32" spans="2:11" x14ac:dyDescent="0.3">
      <c r="B32" t="s">
        <v>32</v>
      </c>
      <c r="I32" s="4"/>
      <c r="J32" s="4"/>
      <c r="K32" s="4"/>
    </row>
    <row r="33" spans="2:5" x14ac:dyDescent="0.3">
      <c r="B33" s="32" t="s">
        <v>33</v>
      </c>
      <c r="C33" s="4"/>
      <c r="D33" s="4"/>
      <c r="E33" s="4"/>
    </row>
    <row r="34" spans="2:5" x14ac:dyDescent="0.3">
      <c r="B34" t="s">
        <v>34</v>
      </c>
    </row>
    <row r="35" spans="2:5" x14ac:dyDescent="0.3">
      <c r="B35" t="s">
        <v>37</v>
      </c>
    </row>
    <row r="36" spans="2:5" x14ac:dyDescent="0.3">
      <c r="B36" t="s">
        <v>38</v>
      </c>
    </row>
  </sheetData>
  <mergeCells count="7">
    <mergeCell ref="B1:K1"/>
    <mergeCell ref="B3:K3"/>
    <mergeCell ref="B4:K4"/>
    <mergeCell ref="J10:K10"/>
    <mergeCell ref="J8:K8"/>
    <mergeCell ref="J9:K9"/>
    <mergeCell ref="B2:K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B201-B781-4CAC-9606-122B42645281}">
  <dimension ref="A1"/>
  <sheetViews>
    <sheetView workbookViewId="0">
      <selection activeCell="O11" sqref="O1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E10C-D2DD-4972-A925-132FB85EDF20}">
  <dimension ref="A1"/>
  <sheetViews>
    <sheetView workbookViewId="0">
      <selection activeCell="F14" sqref="F14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Расчёт</vt:lpstr>
      <vt:lpstr>Плотность воздуха</vt:lpstr>
      <vt:lpstr>Поправочный коэффициент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revision>1</cp:revision>
  <cp:lastPrinted>2025-07-19T19:11:34Z</cp:lastPrinted>
  <dcterms:created xsi:type="dcterms:W3CDTF">2015-06-05T18:19:34Z</dcterms:created>
  <dcterms:modified xsi:type="dcterms:W3CDTF">2025-07-22T14:10:33Z</dcterms:modified>
</cp:coreProperties>
</file>